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P:\2020\Toolbox\"/>
    </mc:Choice>
  </mc:AlternateContent>
  <xr:revisionPtr revIDLastSave="0" documentId="8_{607D934B-FC29-4E2E-BE62-665D4A118138}" xr6:coauthVersionLast="45" xr6:coauthVersionMax="45" xr10:uidLastSave="{00000000-0000-0000-0000-000000000000}"/>
  <bookViews>
    <workbookView xWindow="-110" yWindow="-110" windowWidth="19420" windowHeight="10420" xr2:uid="{C5A168CC-16DC-41FE-B576-CC8B97B699C5}"/>
  </bookViews>
  <sheets>
    <sheet name="Calculator" sheetId="1" r:id="rId1"/>
    <sheet name="Formul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B5" i="2"/>
  <c r="C21" i="2" l="1"/>
  <c r="B21" i="2"/>
  <c r="C1" i="2" l="1"/>
  <c r="B1" i="2"/>
  <c r="C2" i="2" l="1"/>
  <c r="B2" i="2"/>
  <c r="C3" i="2"/>
  <c r="B3" i="2"/>
  <c r="C4" i="2"/>
  <c r="B4" i="2"/>
  <c r="C19" i="2" l="1"/>
  <c r="B19" i="2"/>
  <c r="C20" i="2" l="1"/>
  <c r="B20" i="2"/>
  <c r="C18" i="2" l="1"/>
  <c r="B18" i="2"/>
  <c r="C17" i="2"/>
  <c r="B17" i="2"/>
  <c r="C8" i="2" l="1"/>
  <c r="B8" i="2"/>
  <c r="C7" i="2"/>
  <c r="B7" i="2"/>
  <c r="C9" i="2"/>
  <c r="B9" i="2"/>
  <c r="B10" i="2"/>
  <c r="C10" i="2"/>
  <c r="C11" i="2"/>
  <c r="B11" i="2"/>
  <c r="C23" i="2"/>
  <c r="C24" i="2"/>
  <c r="C22" i="2"/>
  <c r="B23" i="2"/>
  <c r="B24" i="2"/>
  <c r="B22" i="2"/>
  <c r="C12" i="2"/>
  <c r="B12" i="2"/>
  <c r="B6" i="2"/>
  <c r="C6" i="2" l="1"/>
  <c r="B16" i="2" l="1"/>
  <c r="B15" i="2"/>
  <c r="B14" i="2"/>
  <c r="B13" i="2"/>
  <c r="C16" i="2"/>
  <c r="C15" i="2"/>
  <c r="C14" i="2"/>
  <c r="C13" i="2"/>
  <c r="B9" i="1" l="1"/>
  <c r="B14" i="1"/>
  <c r="B16" i="1" l="1"/>
</calcChain>
</file>

<file path=xl/sharedStrings.xml><?xml version="1.0" encoding="utf-8"?>
<sst xmlns="http://schemas.openxmlformats.org/spreadsheetml/2006/main" count="42" uniqueCount="37">
  <si>
    <t>CCS</t>
  </si>
  <si>
    <t>Tonnes/ha</t>
  </si>
  <si>
    <t>Current practice (control)</t>
  </si>
  <si>
    <t>New practice</t>
  </si>
  <si>
    <t>Harvesting costs $/t</t>
  </si>
  <si>
    <t>Mossman</t>
  </si>
  <si>
    <t>Tableland</t>
  </si>
  <si>
    <t>Mulgrave</t>
  </si>
  <si>
    <t>South Johnstone</t>
  </si>
  <si>
    <t>Tully</t>
  </si>
  <si>
    <t>Macknade</t>
  </si>
  <si>
    <t>Inkerman</t>
  </si>
  <si>
    <t>Kalamia</t>
  </si>
  <si>
    <t xml:space="preserve">Mill area </t>
  </si>
  <si>
    <t>Invicta</t>
  </si>
  <si>
    <t>Pioneer</t>
  </si>
  <si>
    <t>Proserpine</t>
  </si>
  <si>
    <t>Farleigh</t>
  </si>
  <si>
    <t>Marian</t>
  </si>
  <si>
    <t>Racecourse</t>
  </si>
  <si>
    <t>Plane Creek</t>
  </si>
  <si>
    <t>Bingera</t>
  </si>
  <si>
    <t>Millaquin</t>
  </si>
  <si>
    <t>Isis</t>
  </si>
  <si>
    <t>Maryborough</t>
  </si>
  <si>
    <t>Rocky Point</t>
  </si>
  <si>
    <t>Condong</t>
  </si>
  <si>
    <t>Broadwater</t>
  </si>
  <si>
    <t>Harwood</t>
  </si>
  <si>
    <t>Comparing practices</t>
  </si>
  <si>
    <t>Gross margin $/ha</t>
  </si>
  <si>
    <t>Background information</t>
  </si>
  <si>
    <t>Sugar price $/t</t>
  </si>
  <si>
    <t>Current vs New $/ha</t>
  </si>
  <si>
    <t>Cost of treatment $/ha</t>
  </si>
  <si>
    <t>Victoria</t>
  </si>
  <si>
    <t>Note: Cane payment formulas are based on 2019 for each mill.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</si>
</sst>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quot;$&quot;* #,##0.00_-;_-&quot;$&quot;* &quot;-&quot;??_-;_-@_-"/>
  </numFmts>
  <fonts count="6"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sz val="7"/>
      <color theme="1"/>
      <name val="Calibri"/>
      <family val="2"/>
      <scheme val="minor"/>
    </font>
  </fonts>
  <fills count="9">
    <fill>
      <patternFill patternType="none"/>
    </fill>
    <fill>
      <patternFill patternType="gray125"/>
    </fill>
    <fill>
      <patternFill patternType="solid">
        <fgColor theme="5"/>
        <bgColor indexed="64"/>
      </patternFill>
    </fill>
    <fill>
      <patternFill patternType="solid">
        <fgColor theme="3"/>
        <bgColor indexed="64"/>
      </patternFill>
    </fill>
    <fill>
      <patternFill patternType="solid">
        <fgColor rgb="FF00B050"/>
        <bgColor indexed="64"/>
      </patternFill>
    </fill>
    <fill>
      <patternFill patternType="solid">
        <fgColor rgb="FFFFFF00"/>
        <bgColor indexed="64"/>
      </patternFill>
    </fill>
    <fill>
      <patternFill patternType="solid">
        <fgColor theme="1"/>
        <bgColor indexed="64"/>
      </patternFill>
    </fill>
    <fill>
      <patternFill patternType="solid">
        <fgColor theme="7" tint="0.59999389629810485"/>
        <bgColor indexed="64"/>
      </patternFill>
    </fill>
    <fill>
      <patternFill patternType="solid">
        <fgColor rgb="FF92D05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44" fontId="0" fillId="0" borderId="0" xfId="1" applyFont="1" applyFill="1" applyBorder="1"/>
    <xf numFmtId="0" fontId="0" fillId="8" borderId="0" xfId="0" applyFill="1"/>
    <xf numFmtId="0" fontId="2" fillId="4" borderId="5" xfId="0" applyFont="1" applyFill="1" applyBorder="1" applyAlignment="1" applyProtection="1">
      <alignment horizontal="center"/>
    </xf>
    <xf numFmtId="0" fontId="2" fillId="4" borderId="6" xfId="0" applyFont="1" applyFill="1" applyBorder="1" applyAlignment="1" applyProtection="1">
      <alignment horizontal="center"/>
    </xf>
    <xf numFmtId="0" fontId="0" fillId="0" borderId="0" xfId="0" applyProtection="1"/>
    <xf numFmtId="0" fontId="0" fillId="0" borderId="7" xfId="0" applyBorder="1" applyProtection="1"/>
    <xf numFmtId="0" fontId="0" fillId="0" borderId="8" xfId="0" applyBorder="1" applyProtection="1"/>
    <xf numFmtId="0" fontId="0" fillId="0" borderId="1" xfId="0" applyBorder="1" applyProtection="1"/>
    <xf numFmtId="0" fontId="2" fillId="3" borderId="5" xfId="0" applyFont="1" applyFill="1" applyBorder="1" applyAlignment="1" applyProtection="1">
      <alignment horizontal="center"/>
    </xf>
    <xf numFmtId="0" fontId="2" fillId="3" borderId="6" xfId="0" applyFont="1" applyFill="1" applyBorder="1" applyAlignment="1" applyProtection="1">
      <alignment horizontal="center"/>
    </xf>
    <xf numFmtId="0" fontId="0" fillId="0" borderId="2" xfId="0" applyBorder="1" applyProtection="1"/>
    <xf numFmtId="0" fontId="0" fillId="0" borderId="3" xfId="0" applyBorder="1" applyProtection="1"/>
    <xf numFmtId="0" fontId="0" fillId="0" borderId="4" xfId="0" applyBorder="1" applyProtection="1"/>
    <xf numFmtId="44" fontId="3" fillId="7" borderId="1" xfId="1" applyFont="1" applyFill="1" applyBorder="1" applyProtection="1"/>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6" borderId="5" xfId="0" applyFont="1" applyFill="1" applyBorder="1" applyAlignment="1" applyProtection="1">
      <alignment horizontal="center"/>
    </xf>
    <xf numFmtId="0" fontId="2" fillId="6" borderId="6" xfId="0" applyFont="1" applyFill="1" applyBorder="1" applyAlignment="1" applyProtection="1">
      <alignment horizontal="center"/>
    </xf>
    <xf numFmtId="164" fontId="0" fillId="5" borderId="1" xfId="0" applyNumberFormat="1" applyFill="1" applyBorder="1" applyProtection="1"/>
    <xf numFmtId="0" fontId="4" fillId="0" borderId="0" xfId="0" applyFont="1" applyProtection="1"/>
    <xf numFmtId="0" fontId="5" fillId="0" borderId="0" xfId="0" applyFont="1" applyProtection="1"/>
    <xf numFmtId="0" fontId="0" fillId="0" borderId="1" xfId="0" applyBorder="1" applyAlignment="1" applyProtection="1">
      <alignment horizontal="right"/>
      <protection locked="0"/>
    </xf>
    <xf numFmtId="0" fontId="0" fillId="0" borderId="1" xfId="0" applyBorder="1" applyProtection="1">
      <protection locked="0"/>
    </xf>
  </cellXfs>
  <cellStyles count="2">
    <cellStyle name="Currency" xfId="1" builtinId="4"/>
    <cellStyle name="Normal" xfId="0" builtinId="0"/>
  </cellStyles>
  <dxfs count="4">
    <dxf>
      <font>
        <color rgb="FF9C0006"/>
      </font>
    </dxf>
    <dxf>
      <font>
        <b val="0"/>
        <i val="0"/>
        <strike val="0"/>
        <color theme="0"/>
      </font>
      <fill>
        <patternFill>
          <bgColor theme="3"/>
        </patternFill>
      </fill>
    </dxf>
    <dxf>
      <font>
        <strike val="0"/>
        <color theme="0"/>
      </font>
      <fill>
        <patternFill>
          <bgColor theme="5"/>
        </patternFill>
      </fill>
    </dxf>
    <dxf>
      <font>
        <strike val="0"/>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180974</xdr:rowOff>
    </xdr:from>
    <xdr:ext cx="5105400" cy="1990725"/>
    <xdr:sp macro="" textlink="">
      <xdr:nvSpPr>
        <xdr:cNvPr id="2" name="TextBox 1">
          <a:extLst>
            <a:ext uri="{FF2B5EF4-FFF2-40B4-BE49-F238E27FC236}">
              <a16:creationId xmlns:a16="http://schemas.microsoft.com/office/drawing/2014/main" id="{90B071ED-E018-4E21-8118-8A1C561952B4}"/>
            </a:ext>
          </a:extLst>
        </xdr:cNvPr>
        <xdr:cNvSpPr txBox="1"/>
      </xdr:nvSpPr>
      <xdr:spPr>
        <a:xfrm>
          <a:off x="0" y="3952874"/>
          <a:ext cx="5105400" cy="199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700"/>
            <a:t>© Copyright 2020 by Sugar Research Australia Limited. All rights reserved. No part of this publication, may be reproduced, stored in a retrieval system, or transmitted in any form or by any means, electronic, mechanical, photocopying, recording, or otherwise, without the prior permission of Sugar Research Australia Limited. Sugar Research Australia Limited acknowledges and thanks its funding providers, including levy payers (sugarcane growers and millers), the Commonwealth Government, and the Queensland Government (Department of Agriculture and Fisheries). Disclaimer: In this disclaimer a reference to ‘SRA’, ‘we’, ‘us’ or ‘our’ means Sugar Research Australia Limited and our directors, officers, agents and employees. Although we do our very best to present information that is correct and accurate, we make no warranties, guarantees or representations about the suitability, reliability, currency or accuracy of the information we present in this publication, for any purposes. Subject to any terms implied by law and which cannot be excluded, we accept no responsibility for any loss, damage, cost or expense incurred by you as a result of the use of, or reliance on, any materials and information appearing in this publication. You, the user, accept sole responsibility and risk associated with the use and results of the information appearing in this publication, and you agree that we will not be liable for any loss or damage whatsoever (including through negligence) arising out of, or in connection with the use of this publication. We recommend that you contact our staff before acting on any information provided in this publication. Warning: Our tests, inspections and recommendations should not be relied on without further, independent inquiries. They may not be accurate, complete or applicable for your particular needs for many reasons, including (for example) SRA being unaware of other matters relevant to individual crops, the analysis of unrepresentative samples or the influence of environmental, managerial or other factors on production.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C8D4-A8A6-4F94-BF21-049B190E9B46}">
  <dimension ref="A1:B20"/>
  <sheetViews>
    <sheetView tabSelected="1" view="pageLayout" zoomScaleNormal="100" workbookViewId="0">
      <selection activeCell="D1" sqref="D1"/>
    </sheetView>
  </sheetViews>
  <sheetFormatPr defaultRowHeight="14.5" x14ac:dyDescent="0.35"/>
  <cols>
    <col min="1" max="1" width="25.54296875" style="5" bestFit="1" customWidth="1"/>
    <col min="2" max="2" width="16.54296875" style="5" customWidth="1"/>
    <col min="3" max="3" width="8.7265625" style="5"/>
    <col min="4" max="4" width="20.453125" style="5" customWidth="1"/>
    <col min="5" max="5" width="10.1796875" style="5" bestFit="1" customWidth="1"/>
    <col min="6" max="6" width="8.7265625" style="5"/>
    <col min="7" max="7" width="20.453125" style="5" bestFit="1" customWidth="1"/>
    <col min="8" max="8" width="10.1796875" style="5" bestFit="1" customWidth="1"/>
    <col min="9" max="16384" width="8.7265625" style="5"/>
  </cols>
  <sheetData>
    <row r="1" spans="1:2" ht="15" thickBot="1" x14ac:dyDescent="0.4">
      <c r="A1" s="3" t="s">
        <v>31</v>
      </c>
      <c r="B1" s="4"/>
    </row>
    <row r="2" spans="1:2" ht="15" thickBot="1" x14ac:dyDescent="0.4">
      <c r="A2" s="6" t="s">
        <v>13</v>
      </c>
      <c r="B2" s="22" t="s">
        <v>9</v>
      </c>
    </row>
    <row r="3" spans="1:2" ht="15" thickBot="1" x14ac:dyDescent="0.4">
      <c r="A3" s="7" t="s">
        <v>32</v>
      </c>
      <c r="B3" s="23">
        <v>400</v>
      </c>
    </row>
    <row r="4" spans="1:2" ht="15" thickBot="1" x14ac:dyDescent="0.4">
      <c r="A4" s="7" t="s">
        <v>4</v>
      </c>
      <c r="B4" s="23">
        <v>9.8000000000000007</v>
      </c>
    </row>
    <row r="5" spans="1:2" ht="15" thickBot="1" x14ac:dyDescent="0.4">
      <c r="A5" s="9" t="s">
        <v>2</v>
      </c>
      <c r="B5" s="10"/>
    </row>
    <row r="6" spans="1:2" ht="15" thickBot="1" x14ac:dyDescent="0.4">
      <c r="A6" s="11" t="s">
        <v>0</v>
      </c>
      <c r="B6" s="23">
        <v>16</v>
      </c>
    </row>
    <row r="7" spans="1:2" ht="15" thickBot="1" x14ac:dyDescent="0.4">
      <c r="A7" s="12" t="s">
        <v>1</v>
      </c>
      <c r="B7" s="23">
        <v>80</v>
      </c>
    </row>
    <row r="8" spans="1:2" ht="15" thickBot="1" x14ac:dyDescent="0.4">
      <c r="A8" s="12" t="s">
        <v>34</v>
      </c>
      <c r="B8" s="23">
        <v>0</v>
      </c>
    </row>
    <row r="9" spans="1:2" ht="15" thickBot="1" x14ac:dyDescent="0.4">
      <c r="A9" s="13" t="s">
        <v>30</v>
      </c>
      <c r="B9" s="14">
        <f>+VLOOKUP(Calculator!B2,Formulas!A1:C24,2,FALSE)</f>
        <v>2766.3999999999996</v>
      </c>
    </row>
    <row r="10" spans="1:2" ht="15" thickBot="1" x14ac:dyDescent="0.4">
      <c r="A10" s="15" t="s">
        <v>3</v>
      </c>
      <c r="B10" s="16"/>
    </row>
    <row r="11" spans="1:2" ht="15" thickBot="1" x14ac:dyDescent="0.4">
      <c r="A11" s="11" t="s">
        <v>0</v>
      </c>
      <c r="B11" s="23">
        <v>15</v>
      </c>
    </row>
    <row r="12" spans="1:2" ht="15" thickBot="1" x14ac:dyDescent="0.4">
      <c r="A12" s="12" t="s">
        <v>1</v>
      </c>
      <c r="B12" s="23">
        <v>89.5</v>
      </c>
    </row>
    <row r="13" spans="1:2" ht="15" thickBot="1" x14ac:dyDescent="0.4">
      <c r="A13" s="12" t="s">
        <v>34</v>
      </c>
      <c r="B13" s="23">
        <v>0</v>
      </c>
    </row>
    <row r="14" spans="1:2" ht="15" thickBot="1" x14ac:dyDescent="0.4">
      <c r="A14" s="13" t="s">
        <v>30</v>
      </c>
      <c r="B14" s="14">
        <f>+VLOOKUP(Calculator!B2,Formulas!A1:C24,3,FALSE)</f>
        <v>2772.7099999999996</v>
      </c>
    </row>
    <row r="15" spans="1:2" ht="15" thickBot="1" x14ac:dyDescent="0.4">
      <c r="A15" s="17" t="s">
        <v>29</v>
      </c>
      <c r="B15" s="18"/>
    </row>
    <row r="16" spans="1:2" ht="15" thickBot="1" x14ac:dyDescent="0.4">
      <c r="A16" s="8" t="s">
        <v>33</v>
      </c>
      <c r="B16" s="19">
        <f>B14-B9</f>
        <v>6.3099999999999454</v>
      </c>
    </row>
    <row r="18" spans="1:1" x14ac:dyDescent="0.35">
      <c r="A18" s="20" t="s">
        <v>36</v>
      </c>
    </row>
    <row r="20" spans="1:1" x14ac:dyDescent="0.35">
      <c r="A20" s="21"/>
    </row>
  </sheetData>
  <sheetProtection sheet="1" objects="1" scenarios="1"/>
  <mergeCells count="4">
    <mergeCell ref="A5:B5"/>
    <mergeCell ref="A10:B10"/>
    <mergeCell ref="A1:B1"/>
    <mergeCell ref="A15:B15"/>
  </mergeCells>
  <conditionalFormatting sqref="B16">
    <cfRule type="cellIs" dxfId="3" priority="1" operator="greaterThan">
      <formula>0</formula>
    </cfRule>
    <cfRule type="cellIs" dxfId="2" priority="2" operator="equal">
      <formula>0</formula>
    </cfRule>
    <cfRule type="cellIs" dxfId="1" priority="3" operator="lessThan">
      <formula>0</formula>
    </cfRule>
    <cfRule type="cellIs" dxfId="0" priority="4" operator="lessThan">
      <formula>0</formula>
    </cfRule>
  </conditionalFormatting>
  <pageMargins left="0.7" right="1.1979166666666667" top="1.5625" bottom="0.75" header="0.30208333333333331" footer="0.3"/>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7C53F159-7F9F-409C-AF5C-65E4413FDC5D}">
          <x14:formula1>
            <xm:f>Formulas!$A$1:$A$24</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CCB7-EE81-4E6C-9BC4-1582F1251C2F}">
  <dimension ref="A1:E24"/>
  <sheetViews>
    <sheetView topLeftCell="A4" zoomScale="90" zoomScaleNormal="90" workbookViewId="0">
      <selection activeCell="J7" sqref="J7"/>
    </sheetView>
  </sheetViews>
  <sheetFormatPr defaultRowHeight="14.5" x14ac:dyDescent="0.35"/>
  <cols>
    <col min="1" max="1" width="15.81640625" bestFit="1" customWidth="1"/>
    <col min="2" max="3" width="11.1796875" bestFit="1" customWidth="1"/>
  </cols>
  <sheetData>
    <row r="1" spans="1:5" x14ac:dyDescent="0.35">
      <c r="A1" t="s">
        <v>5</v>
      </c>
      <c r="B1" s="1">
        <f>(((0.009*(Calculator!B$6-4)*Calculator!B$3+0.678))*Calculator!B$7)-(Calculator!B$4*Calculator!B$7)-Calculator!B$8</f>
        <v>2726.2399999999993</v>
      </c>
      <c r="C1" s="1">
        <f>(((0.009*(Calculator!B$11-4)*Calculator!B$3+0.678))*Calculator!B$12)-(Calculator!$B$4*Calculator!B$12)-Calculator!B$13</f>
        <v>2727.7809999999995</v>
      </c>
      <c r="E1" s="2"/>
    </row>
    <row r="2" spans="1:5" x14ac:dyDescent="0.35">
      <c r="A2" t="s">
        <v>6</v>
      </c>
      <c r="B2" s="1">
        <f>(((0.009*(Calculator!B$6-4)*Calculator!B$3+0.578))*Calculator!B$7)-(Calculator!B$4*Calculator!B$7)-Calculator!B$8</f>
        <v>2718.24</v>
      </c>
      <c r="C2" s="1">
        <f>(((0.009*(Calculator!B$11-4)*Calculator!B$3+0.578))*Calculator!B$12)-(Calculator!B$4*Calculator!B$12)-Calculator!B$13</f>
        <v>2718.8309999999997</v>
      </c>
      <c r="E2" s="2"/>
    </row>
    <row r="3" spans="1:5" x14ac:dyDescent="0.35">
      <c r="A3" t="s">
        <v>7</v>
      </c>
      <c r="B3" s="1">
        <f>(((0.009*(Calculator!B$6-4)*Calculator!B$3+0.68743))*Calculator!B$7)-(Calculator!B$4*Calculator!B$7)-Calculator!B$8</f>
        <v>2726.9943999999996</v>
      </c>
      <c r="C3" s="1">
        <f>(((0.009*(Calculator!B$11-4)*Calculator!B$3+0.68743))*Calculator!B$12)-(Calculator!B$4*Calculator!B$12)-Calculator!B$13</f>
        <v>2728.6249849999995</v>
      </c>
      <c r="E3" s="2"/>
    </row>
    <row r="4" spans="1:5" x14ac:dyDescent="0.35">
      <c r="A4" t="s">
        <v>8</v>
      </c>
      <c r="B4" s="1">
        <f>(((0.009*(Calculator!B$6-4)*Calculator!B$3+0.6275))*Calculator!B$7)-(Calculator!B$4*Calculator!B$7)-Calculator!B$8</f>
        <v>2722.1999999999994</v>
      </c>
      <c r="C4" s="1">
        <f>(((0.009*(Calculator!B$11-4)*Calculator!B$3+0.6275))*Calculator!B$12)-(Calculator!B$4*Calculator!B$12)-Calculator!B$13</f>
        <v>2723.2612499999996</v>
      </c>
      <c r="E4" s="2"/>
    </row>
    <row r="5" spans="1:5" x14ac:dyDescent="0.35">
      <c r="A5" t="s">
        <v>9</v>
      </c>
      <c r="B5" s="1">
        <f>(((0.009*(Calculator!B$6-4)*Calculator!B$3+1.18))*Calculator!B$7)-(Calculator!B$4*Calculator!B$7)-Calculator!B$8</f>
        <v>2766.3999999999996</v>
      </c>
      <c r="C5" s="1">
        <f>(((0.009*(Calculator!B$11-4)*Calculator!B$3+1.18))*Calculator!B$12)-(Calculator!B$4*Calculator!B$12)-Calculator!B$13</f>
        <v>2772.7099999999996</v>
      </c>
      <c r="E5" s="2"/>
    </row>
    <row r="6" spans="1:5" x14ac:dyDescent="0.35">
      <c r="A6" t="s">
        <v>10</v>
      </c>
      <c r="B6" s="1">
        <f>(((0.009*(Calculator!B$6-4)*Calculator!B$3+0.64))*Calculator!B$7)-(Calculator!B$4*Calculator!B$7)-Calculator!B$8</f>
        <v>2723.2</v>
      </c>
      <c r="C6" s="1">
        <f>(((0.009*(Calculator!B$11-4)*Calculator!B$3+0.64))*Calculator!B$12)-(Calculator!B$4*Calculator!B$12)-Calculator!B$13</f>
        <v>2724.3799999999997</v>
      </c>
      <c r="E6" s="2"/>
    </row>
    <row r="7" spans="1:5" x14ac:dyDescent="0.35">
      <c r="A7" t="s">
        <v>35</v>
      </c>
      <c r="B7" s="1">
        <f>(((0.009*(Calculator!B$6-4)*Calculator!B$3+0.64))*Calculator!B$7)-(Calculator!B$4*Calculator!B$7)-Calculator!B$8</f>
        <v>2723.2</v>
      </c>
      <c r="C7" s="1">
        <f>(((0.009*(Calculator!B$11-4)*Calculator!B$3+0.64))*Calculator!B$12)-(Calculator!B$4*Calculator!B$12)-Calculator!B$13</f>
        <v>2724.3799999999997</v>
      </c>
      <c r="E7" s="2"/>
    </row>
    <row r="8" spans="1:5" x14ac:dyDescent="0.35">
      <c r="A8" t="s">
        <v>14</v>
      </c>
      <c r="B8" s="1">
        <f>(((0.009*(Calculator!B$6-4)*Calculator!B$3+0.662))*Calculator!B$7)-(Calculator!B$4*Calculator!B$7)-Calculator!B$8</f>
        <v>2724.9599999999996</v>
      </c>
      <c r="C8" s="1">
        <f>(((0.009*(Calculator!B$11-4)*Calculator!B$3+0.662))*Calculator!B$12)-(Calculator!B$4*Calculator!B$12)-Calculator!B$13</f>
        <v>2726.3489999999997</v>
      </c>
      <c r="E8" s="2"/>
    </row>
    <row r="9" spans="1:5" x14ac:dyDescent="0.35">
      <c r="A9" t="s">
        <v>15</v>
      </c>
      <c r="B9" s="1">
        <f>(((0.009*(Calculator!B$6-4)*Calculator!B$3+0.662))*Calculator!B$7)-(Calculator!B$4*Calculator!B$7)-Calculator!B$8</f>
        <v>2724.9599999999996</v>
      </c>
      <c r="C9" s="1">
        <f>(((0.009*(Calculator!B$11-4)*Calculator!B$3+0.662))*Calculator!B$12)-(Calculator!B$4*Calculator!B$12)-Calculator!B$13</f>
        <v>2726.3489999999997</v>
      </c>
      <c r="E9" s="2"/>
    </row>
    <row r="10" spans="1:5" x14ac:dyDescent="0.35">
      <c r="A10" t="s">
        <v>12</v>
      </c>
      <c r="B10" s="1">
        <f>(((0.009*(Calculator!B$6-4)*Calculator!B$3+0.662))*Calculator!B$7)-(Calculator!B$4*Calculator!B$7)-Calculator!B$8</f>
        <v>2724.9599999999996</v>
      </c>
      <c r="C10" s="1">
        <f>(((0.009*(Calculator!B$11-4)*Calculator!B$3+0.662))*Calculator!B$12)-(Calculator!B$4*Calculator!B$12)-Calculator!B$13</f>
        <v>2726.3489999999997</v>
      </c>
      <c r="E10" s="2"/>
    </row>
    <row r="11" spans="1:5" x14ac:dyDescent="0.35">
      <c r="A11" t="s">
        <v>11</v>
      </c>
      <c r="B11" s="1">
        <f>(((0.009*(Calculator!B$6-4)*Calculator!B$3+0.662))*Calculator!B$7)-(Calculator!B$4*Calculator!B$7)-Calculator!B$8</f>
        <v>2724.9599999999996</v>
      </c>
      <c r="C11" s="1">
        <f>(((0.009*(Calculator!B$11-4)*Calculator!B$3+0.662))*Calculator!B$12)-(Calculator!B$4*Calculator!B$12)-Calculator!B$13</f>
        <v>2726.3489999999997</v>
      </c>
      <c r="E11" s="2"/>
    </row>
    <row r="12" spans="1:5" x14ac:dyDescent="0.35">
      <c r="A12" t="s">
        <v>16</v>
      </c>
      <c r="B12" s="1">
        <f>(((0.009*(Calculator!B$6-4)*Calculator!B$3+0.658))*Calculator!B$7)-(Calculator!B$4*Calculator!B$7)-Calculator!B$8</f>
        <v>2724.64</v>
      </c>
      <c r="C12" s="1">
        <f>(((0.009*(Calculator!B$11-4)*Calculator!B$3+0.658))*Calculator!B$12)-(Calculator!B$4*Calculator!B$12)-Calculator!B$13</f>
        <v>2725.9909999999995</v>
      </c>
      <c r="E12" s="2"/>
    </row>
    <row r="13" spans="1:5" x14ac:dyDescent="0.35">
      <c r="A13" t="s">
        <v>17</v>
      </c>
      <c r="B13" s="1">
        <f>(((0.009*(Calculator!B$6-4)*Calculator!B$3+1.12))*Calculator!B$7)-(Calculator!B$4*Calculator!B$7)-Calculator!B$8</f>
        <v>2761.5999999999995</v>
      </c>
      <c r="C13" s="1">
        <f>(((0.009*(Calculator!B$11-4)*Calculator!B$3+1.12))*Calculator!B$12)-(Calculator!B$4*Calculator!B$12)-Calculator!B$13</f>
        <v>2767.3399999999992</v>
      </c>
      <c r="E13" s="2"/>
    </row>
    <row r="14" spans="1:5" x14ac:dyDescent="0.35">
      <c r="A14" t="s">
        <v>18</v>
      </c>
      <c r="B14" s="1">
        <f>(((0.009*(Calculator!B$6-4)*Calculator!B$3+1.12))*Calculator!B$7)-(Calculator!B$4*Calculator!B$7)-Calculator!B$8</f>
        <v>2761.5999999999995</v>
      </c>
      <c r="C14" s="1">
        <f>(((0.009*(Calculator!B$11-4)*Calculator!B$3+1.12))*Calculator!B$12)-(Calculator!B$4*Calculator!B$12)-Calculator!B$13</f>
        <v>2767.3399999999992</v>
      </c>
      <c r="E14" s="2"/>
    </row>
    <row r="15" spans="1:5" x14ac:dyDescent="0.35">
      <c r="A15" t="s">
        <v>19</v>
      </c>
      <c r="B15" s="1">
        <f>(((0.009*(Calculator!B$6-4)*Calculator!B$3+1.12))*Calculator!B$7)-(Calculator!B$4*Calculator!B$7)-Calculator!B$8</f>
        <v>2761.5999999999995</v>
      </c>
      <c r="C15" s="1">
        <f>(((0.009*(Calculator!B$11-4)*Calculator!B$3+1.12))*Calculator!B$12)-(Calculator!B$4*Calculator!B$12)-Calculator!B$13</f>
        <v>2767.3399999999992</v>
      </c>
      <c r="E15" s="2"/>
    </row>
    <row r="16" spans="1:5" x14ac:dyDescent="0.35">
      <c r="A16" t="s">
        <v>20</v>
      </c>
      <c r="B16" s="1">
        <f>(((0.009*(Calculator!B$6-4)*Calculator!B$3+0.6))*Calculator!B$7)-(Calculator!B$4*Calculator!B$7)-Calculator!B$8</f>
        <v>2720</v>
      </c>
      <c r="C16" s="1">
        <f>(((0.009*(Calculator!B$11-4)*Calculator!B$3+0.6))*Calculator!B$12)-(Calculator!B$4*Calculator!B$12)-Calculator!B$13</f>
        <v>2720.7999999999997</v>
      </c>
      <c r="E16" s="2"/>
    </row>
    <row r="17" spans="1:5" x14ac:dyDescent="0.35">
      <c r="A17" t="s">
        <v>21</v>
      </c>
      <c r="B17" s="1">
        <f>(((0.009*(Calculator!B$6-4)*Calculator!B$3+0.66))*Calculator!B$7)-(Calculator!B$4*Calculator!B$7)-Calculator!B$8</f>
        <v>2724.7999999999993</v>
      </c>
      <c r="C17" s="1">
        <f>(((0.009*(Calculator!B$11-4)*Calculator!B$3+0.66))*Calculator!B$12)-(Calculator!B$4*Calculator!B$12)-Calculator!B$13</f>
        <v>2726.1699999999992</v>
      </c>
      <c r="E17" s="2"/>
    </row>
    <row r="18" spans="1:5" x14ac:dyDescent="0.35">
      <c r="A18" t="s">
        <v>22</v>
      </c>
      <c r="B18" s="1">
        <f>(((0.009*(Calculator!B$6-4)*Calculator!B$3+0.66))*Calculator!B$7)-(Calculator!B$4*Calculator!B$7)-Calculator!B$8</f>
        <v>2724.7999999999993</v>
      </c>
      <c r="C18" s="1">
        <f>(((0.009*(Calculator!B$11-4)*Calculator!B$3+0.66))*Calculator!B$12)-(Calculator!B$4*Calculator!B$12)-Calculator!B$13</f>
        <v>2726.1699999999992</v>
      </c>
      <c r="E18" s="2"/>
    </row>
    <row r="19" spans="1:5" x14ac:dyDescent="0.35">
      <c r="A19" t="s">
        <v>23</v>
      </c>
      <c r="B19" s="1">
        <f>(((0.009*(Calculator!B$6-4)*Calculator!B$3+0.698))*Calculator!B$7)-(Calculator!B$4*Calculator!B$7)-Calculator!B$8</f>
        <v>2727.8399999999997</v>
      </c>
      <c r="C19" s="1">
        <f>(((0.009*(Calculator!B$11-4)*Calculator!B$3+0.698))*Calculator!B$12)-(Calculator!B$4*Calculator!B$12)-Calculator!B$13</f>
        <v>2729.5709999999995</v>
      </c>
      <c r="E19" s="2"/>
    </row>
    <row r="20" spans="1:5" x14ac:dyDescent="0.35">
      <c r="A20" t="s">
        <v>24</v>
      </c>
      <c r="B20" s="1">
        <f>(((0.009*(Calculator!B$6-4)*Calculator!B$3+0.5309))*Calculator!B$7)-(Calculator!B$4*Calculator!B$7)-Calculator!B$8</f>
        <v>2714.4719999999998</v>
      </c>
      <c r="C20" s="1">
        <f>(((0.009*(Calculator!B$11-4)*Calculator!B$3+0.5309))*Calculator!B$12)-(Calculator!B$4*Calculator!B$12)-Calculator!B$13</f>
        <v>2714.61555</v>
      </c>
      <c r="E20" s="2"/>
    </row>
    <row r="21" spans="1:5" x14ac:dyDescent="0.35">
      <c r="A21" t="s">
        <v>25</v>
      </c>
      <c r="B21" s="1">
        <f>(((0.009*(Calculator!B$6-4)*Calculator!B$3+0.678))*Calculator!B$7)-(Calculator!B$4*Calculator!B$7)-Calculator!B$8</f>
        <v>2726.2399999999993</v>
      </c>
      <c r="C21" s="1">
        <f>(((0.009*(Calculator!B$11-4)*Calculator!B$3+0.678))*Calculator!B$12)-(Calculator!B$4*Calculator!B$12)-Calculator!B$13</f>
        <v>2727.7809999999995</v>
      </c>
      <c r="E21" s="2"/>
    </row>
    <row r="22" spans="1:5" x14ac:dyDescent="0.35">
      <c r="A22" t="s">
        <v>26</v>
      </c>
      <c r="B22" s="1">
        <f>((((Calculator!$B$3*0.006375*Calculator!$B$6)*Calculator!$B$7)-(Calculator!$B$7*Calculator!$B$4))-Calculator!$B$8)</f>
        <v>2480</v>
      </c>
      <c r="C22" s="1">
        <f>((((Calculator!$B$3*0.006375*Calculator!$B$11)*Calculator!$B$12)-(Calculator!$B$12*Calculator!$B$4))-Calculator!$B$13)</f>
        <v>2546.2750000000001</v>
      </c>
      <c r="E22" s="2"/>
    </row>
    <row r="23" spans="1:5" x14ac:dyDescent="0.35">
      <c r="A23" t="s">
        <v>27</v>
      </c>
      <c r="B23" s="1">
        <f>((((Calculator!$B$3*0.006375*Calculator!$B$6)*Calculator!$B$7)-(Calculator!$B$7*Calculator!$B$4))-Calculator!$B$8)</f>
        <v>2480</v>
      </c>
      <c r="C23" s="1">
        <f>((((Calculator!$B$3*0.006375*Calculator!$B$11)*Calculator!$B$12)-(Calculator!$B$12*Calculator!$B$4))-Calculator!$B$13)</f>
        <v>2546.2750000000001</v>
      </c>
      <c r="E23" s="2"/>
    </row>
    <row r="24" spans="1:5" x14ac:dyDescent="0.35">
      <c r="A24" t="s">
        <v>28</v>
      </c>
      <c r="B24" s="1">
        <f>((((Calculator!$B$3*0.006375*Calculator!$B$6)*Calculator!$B$7)-(Calculator!$B$7*Calculator!$B$4))-Calculator!$B$8)</f>
        <v>2480</v>
      </c>
      <c r="C24" s="1">
        <f>((((Calculator!$B$3*0.006375*Calculator!$B$11)*Calculator!$B$12)-(Calculator!$B$12*Calculator!$B$4))-Calculator!$B$13)</f>
        <v>2546.2750000000001</v>
      </c>
      <c r="E24" s="2"/>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Rodman</dc:creator>
  <cp:lastModifiedBy>Gavin Rodman</cp:lastModifiedBy>
  <dcterms:created xsi:type="dcterms:W3CDTF">2019-10-03T05:02:09Z</dcterms:created>
  <dcterms:modified xsi:type="dcterms:W3CDTF">2020-04-24T00:25:14Z</dcterms:modified>
</cp:coreProperties>
</file>